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ADMINISTRACION FINANCIERA DICIEMBRE\"/>
    </mc:Choice>
  </mc:AlternateContent>
  <bookViews>
    <workbookView xWindow="0" yWindow="0" windowWidth="20490" windowHeight="7650" activeTab="1"/>
  </bookViews>
  <sheets>
    <sheet name="EJERCICIO 1 final 1. " sheetId="8" r:id="rId1"/>
    <sheet name="flujos julio 2021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6" l="1"/>
  <c r="G30" i="6"/>
  <c r="C29" i="6"/>
  <c r="C10" i="6"/>
  <c r="B29" i="6"/>
  <c r="G28" i="6"/>
  <c r="G27" i="6"/>
  <c r="B25" i="6"/>
  <c r="C21" i="6"/>
  <c r="C18" i="6"/>
  <c r="C17" i="6"/>
  <c r="C16" i="6"/>
  <c r="D25" i="6"/>
  <c r="B38" i="8"/>
  <c r="B40" i="8"/>
  <c r="C37" i="8"/>
  <c r="C36" i="8"/>
  <c r="B33" i="8"/>
  <c r="B28" i="8"/>
  <c r="B27" i="8"/>
  <c r="B21" i="8"/>
  <c r="B20" i="8"/>
  <c r="F10" i="8"/>
  <c r="F9" i="8"/>
  <c r="F8" i="8"/>
  <c r="G32" i="6"/>
  <c r="E23" i="6"/>
  <c r="D32" i="6"/>
  <c r="B32" i="6"/>
  <c r="G20" i="6"/>
  <c r="F20" i="6"/>
  <c r="E20" i="6"/>
  <c r="D20" i="6"/>
  <c r="C20" i="6"/>
  <c r="C19" i="6"/>
  <c r="B24" i="6"/>
  <c r="C32" i="6"/>
  <c r="B33" i="6" s="1"/>
  <c r="E33" i="8"/>
  <c r="E31" i="8"/>
  <c r="D31" i="8"/>
  <c r="C31" i="8"/>
  <c r="B31" i="8"/>
  <c r="B30" i="8"/>
  <c r="C29" i="8"/>
  <c r="C22" i="8"/>
  <c r="E21" i="8"/>
  <c r="D20" i="8"/>
  <c r="E20" i="8"/>
  <c r="B23" i="8"/>
  <c r="B34" i="6" l="1"/>
  <c r="E19" i="8"/>
  <c r="E18" i="8"/>
  <c r="E24" i="8" s="1"/>
  <c r="C21" i="8"/>
  <c r="B24" i="8"/>
  <c r="D27" i="8"/>
  <c r="C27" i="8"/>
  <c r="D21" i="8"/>
  <c r="E29" i="6"/>
  <c r="B26" i="6"/>
  <c r="C22" i="6"/>
  <c r="C20" i="8" l="1"/>
  <c r="F23" i="6"/>
  <c r="D23" i="6"/>
  <c r="G23" i="6"/>
  <c r="C23" i="6" l="1"/>
  <c r="B37" i="8"/>
  <c r="D18" i="8" l="1"/>
  <c r="D17" i="8"/>
  <c r="C17" i="8"/>
  <c r="C24" i="8" s="1"/>
  <c r="B34" i="8"/>
  <c r="D24" i="8" l="1"/>
  <c r="C33" i="8"/>
  <c r="C34" i="8" s="1"/>
  <c r="D33" i="8"/>
</calcChain>
</file>

<file path=xl/sharedStrings.xml><?xml version="1.0" encoding="utf-8"?>
<sst xmlns="http://schemas.openxmlformats.org/spreadsheetml/2006/main" count="84" uniqueCount="77">
  <si>
    <t>Plazo.</t>
  </si>
  <si>
    <t>n</t>
  </si>
  <si>
    <t>Concepto</t>
  </si>
  <si>
    <t>Ingresos</t>
  </si>
  <si>
    <t>Depreciaciones</t>
  </si>
  <si>
    <t>UTILIDAD IMPONIBLE</t>
  </si>
  <si>
    <t>FFN</t>
  </si>
  <si>
    <t>VNA</t>
  </si>
  <si>
    <t>TIR</t>
  </si>
  <si>
    <t>mensual</t>
  </si>
  <si>
    <t>años</t>
  </si>
  <si>
    <t xml:space="preserve">n </t>
  </si>
  <si>
    <t>Vta al final</t>
  </si>
  <si>
    <t xml:space="preserve">Depreciaciones </t>
  </si>
  <si>
    <t>Imp Ganancias</t>
  </si>
  <si>
    <t>Impuesto Vta Mobiliario</t>
  </si>
  <si>
    <t>Q ACTUAL</t>
  </si>
  <si>
    <t>CONTADO</t>
  </si>
  <si>
    <t>Q PROPUESTA</t>
  </si>
  <si>
    <t>Q CONTADO</t>
  </si>
  <si>
    <t>CUOTA</t>
  </si>
  <si>
    <t>SITUACIÓN PROPUESTA</t>
  </si>
  <si>
    <t>Vtas 1° mes</t>
  </si>
  <si>
    <t>Vtas 2° mes</t>
  </si>
  <si>
    <t>Vtas 3° mes</t>
  </si>
  <si>
    <t>Vtas de Contado</t>
  </si>
  <si>
    <t>FFN PROP</t>
  </si>
  <si>
    <t>Vtas</t>
  </si>
  <si>
    <t>FFN ACTUAL</t>
  </si>
  <si>
    <t>FFN INCREMENTAL</t>
  </si>
  <si>
    <t>FFN ACUMULADO</t>
  </si>
  <si>
    <t>VAN</t>
  </si>
  <si>
    <t>Costo oportunidad</t>
  </si>
  <si>
    <t>SITUACIÓN ACTUAL</t>
  </si>
  <si>
    <t>Pv</t>
  </si>
  <si>
    <t>VA PERPETUIDAD 2</t>
  </si>
  <si>
    <t>CV</t>
  </si>
  <si>
    <t>Inversión Activos Fijos</t>
  </si>
  <si>
    <t>CTN inicial</t>
  </si>
  <si>
    <t>CTN 1 A 5</t>
  </si>
  <si>
    <t xml:space="preserve">Se liquida al </t>
  </si>
  <si>
    <t xml:space="preserve">t </t>
  </si>
  <si>
    <t>Inversión Activo Fijo</t>
  </si>
  <si>
    <t xml:space="preserve"> Vta Activo Fijo</t>
  </si>
  <si>
    <t>Variación CTN</t>
  </si>
  <si>
    <t>Vta CTN Final</t>
  </si>
  <si>
    <t>Ahorro impositivo</t>
  </si>
  <si>
    <t>FEO</t>
  </si>
  <si>
    <t>SUELDOS</t>
  </si>
  <si>
    <t>MES SIG</t>
  </si>
  <si>
    <t>Sueldos</t>
  </si>
  <si>
    <t>MAYOR necesidad de financiamiento MES 2</t>
  </si>
  <si>
    <t>FFN CON PERPETUIDAD</t>
  </si>
  <si>
    <t>Pv contado</t>
  </si>
  <si>
    <t>Q CRÉDITO</t>
  </si>
  <si>
    <t>PV crédito</t>
  </si>
  <si>
    <t>C neta comisión</t>
  </si>
  <si>
    <t>Cv</t>
  </si>
  <si>
    <t xml:space="preserve">COSTOS FIJOS </t>
  </si>
  <si>
    <t>COSTOS FIJOS</t>
  </si>
  <si>
    <t xml:space="preserve">SUELDOS </t>
  </si>
  <si>
    <t>MERCADERÍAS</t>
  </si>
  <si>
    <t>Costos fijos</t>
  </si>
  <si>
    <t>Costos Fijos</t>
  </si>
  <si>
    <t>Mercaderías</t>
  </si>
  <si>
    <t xml:space="preserve">VAN </t>
  </si>
  <si>
    <t>q</t>
  </si>
  <si>
    <t>p</t>
  </si>
  <si>
    <t>cv</t>
  </si>
  <si>
    <t xml:space="preserve">CF </t>
  </si>
  <si>
    <t>10% s/vtas</t>
  </si>
  <si>
    <t>65% S/ COSTO</t>
  </si>
  <si>
    <t>GASTOS DE PINTURA</t>
  </si>
  <si>
    <t>R</t>
  </si>
  <si>
    <t>costos fijos</t>
  </si>
  <si>
    <t xml:space="preserve">a) </t>
  </si>
  <si>
    <t xml:space="preserve">b)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</si>
</sst>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_ ;_ * \-#,##0_ ;_ * &quot;-&quot;??_ ;_ @_ "/>
    <numFmt numFmtId="165" formatCode="&quot;$&quot;\ #,##0"/>
    <numFmt numFmtId="166" formatCode="&quot;$&quot;\ #,##0.00;[Red]&quot;$&quot;\ \-#,##0.00"/>
    <numFmt numFmtId="167" formatCode="&quot;$&quot;#,##0.00;[Red]\-&quot;$&quot;#,##0.00"/>
    <numFmt numFmtId="168" formatCode="0.00000"/>
    <numFmt numFmtId="169" formatCode="0.0000"/>
    <numFmt numFmtId="170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9" fontId="0" fillId="0" borderId="0" xfId="0" applyNumberFormat="1"/>
    <xf numFmtId="0" fontId="2" fillId="0" borderId="0" xfId="0" applyFont="1"/>
    <xf numFmtId="9" fontId="2" fillId="0" borderId="0" xfId="0" applyNumberFormat="1" applyFont="1"/>
    <xf numFmtId="164" fontId="0" fillId="0" borderId="0" xfId="1" applyNumberFormat="1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165" fontId="0" fillId="0" borderId="0" xfId="0" applyNumberFormat="1"/>
    <xf numFmtId="165" fontId="2" fillId="0" borderId="1" xfId="0" applyNumberFormat="1" applyFont="1" applyBorder="1"/>
    <xf numFmtId="0" fontId="3" fillId="3" borderId="1" xfId="0" applyFont="1" applyFill="1" applyBorder="1"/>
    <xf numFmtId="165" fontId="3" fillId="3" borderId="1" xfId="1" applyNumberFormat="1" applyFont="1" applyFill="1" applyBorder="1"/>
    <xf numFmtId="0" fontId="3" fillId="4" borderId="1" xfId="0" applyFont="1" applyFill="1" applyBorder="1"/>
    <xf numFmtId="166" fontId="3" fillId="4" borderId="1" xfId="0" applyNumberFormat="1" applyFont="1" applyFill="1" applyBorder="1"/>
    <xf numFmtId="167" fontId="3" fillId="0" borderId="0" xfId="0" applyNumberFormat="1" applyFont="1"/>
    <xf numFmtId="166" fontId="3" fillId="0" borderId="0" xfId="0" applyNumberFormat="1" applyFont="1"/>
    <xf numFmtId="0" fontId="3" fillId="0" borderId="0" xfId="0" applyFont="1"/>
    <xf numFmtId="0" fontId="2" fillId="4" borderId="1" xfId="0" applyFont="1" applyFill="1" applyBorder="1"/>
    <xf numFmtId="10" fontId="2" fillId="4" borderId="1" xfId="0" applyNumberFormat="1" applyFont="1" applyFill="1" applyBorder="1"/>
    <xf numFmtId="168" fontId="3" fillId="0" borderId="0" xfId="0" applyNumberFormat="1" applyFont="1"/>
    <xf numFmtId="0" fontId="2" fillId="4" borderId="0" xfId="0" applyFont="1" applyFill="1"/>
    <xf numFmtId="0" fontId="0" fillId="0" borderId="0" xfId="0" applyFont="1"/>
    <xf numFmtId="9" fontId="0" fillId="0" borderId="0" xfId="0" applyNumberFormat="1" applyFont="1"/>
    <xf numFmtId="0" fontId="0" fillId="0" borderId="0" xfId="0" applyNumberFormat="1" applyFont="1"/>
    <xf numFmtId="0" fontId="0" fillId="2" borderId="1" xfId="0" applyFill="1" applyBorder="1"/>
    <xf numFmtId="165" fontId="0" fillId="2" borderId="1" xfId="0" applyNumberFormat="1" applyFill="1" applyBorder="1"/>
    <xf numFmtId="165" fontId="0" fillId="0" borderId="1" xfId="0" applyNumberFormat="1" applyFont="1" applyBorder="1"/>
    <xf numFmtId="165" fontId="3" fillId="0" borderId="0" xfId="0" applyNumberFormat="1" applyFont="1"/>
    <xf numFmtId="170" fontId="0" fillId="0" borderId="0" xfId="0" applyNumberFormat="1"/>
    <xf numFmtId="0" fontId="5" fillId="0" borderId="0" xfId="0" applyFont="1"/>
    <xf numFmtId="0" fontId="5" fillId="5" borderId="0" xfId="0" applyFont="1" applyFill="1"/>
    <xf numFmtId="9" fontId="0" fillId="0" borderId="0" xfId="0" applyNumberFormat="1" applyAlignment="1">
      <alignment horizontal="right" vertical="center" indent="2"/>
    </xf>
    <xf numFmtId="0" fontId="6" fillId="0" borderId="0" xfId="0" applyFont="1" applyAlignment="1">
      <alignment horizontal="right" vertical="center" indent="2"/>
    </xf>
    <xf numFmtId="169" fontId="0" fillId="0" borderId="0" xfId="0" applyNumberFormat="1"/>
    <xf numFmtId="0" fontId="5" fillId="0" borderId="0" xfId="0" applyNumberFormat="1" applyFont="1"/>
    <xf numFmtId="0" fontId="5" fillId="0" borderId="0" xfId="0" applyFont="1" applyFill="1"/>
    <xf numFmtId="44" fontId="0" fillId="0" borderId="0" xfId="2" applyFont="1"/>
    <xf numFmtId="44" fontId="2" fillId="2" borderId="0" xfId="2" applyFont="1" applyFill="1"/>
    <xf numFmtId="44" fontId="2" fillId="0" borderId="0" xfId="2" applyFont="1"/>
    <xf numFmtId="44" fontId="2" fillId="4" borderId="0" xfId="2" applyFont="1" applyFill="1"/>
    <xf numFmtId="44" fontId="2" fillId="5" borderId="0" xfId="2" applyFont="1" applyFill="1"/>
    <xf numFmtId="44" fontId="7" fillId="0" borderId="0" xfId="2" applyFont="1"/>
    <xf numFmtId="44" fontId="4" fillId="0" borderId="0" xfId="2" applyFont="1"/>
    <xf numFmtId="0" fontId="2" fillId="6" borderId="0" xfId="2" applyNumberFormat="1" applyFont="1" applyFill="1"/>
    <xf numFmtId="8" fontId="0" fillId="0" borderId="0" xfId="2" applyNumberFormat="1" applyFont="1"/>
    <xf numFmtId="0" fontId="2" fillId="0" borderId="0" xfId="0" applyFont="1" applyFill="1"/>
    <xf numFmtId="0" fontId="0" fillId="0" borderId="0" xfId="0" applyFill="1"/>
    <xf numFmtId="8" fontId="2" fillId="0" borderId="0" xfId="0" applyNumberFormat="1" applyFont="1" applyFill="1"/>
    <xf numFmtId="8" fontId="0" fillId="0" borderId="0" xfId="0" applyNumberFormat="1" applyFill="1"/>
    <xf numFmtId="44" fontId="0" fillId="0" borderId="0" xfId="0" applyNumberFormat="1" applyFont="1"/>
    <xf numFmtId="0" fontId="0" fillId="0" borderId="0" xfId="0" applyNumberFormat="1" applyAlignment="1">
      <alignment horizontal="right" vertical="center" indent="2"/>
    </xf>
    <xf numFmtId="9" fontId="6" fillId="0" borderId="0" xfId="0" applyNumberFormat="1" applyFont="1" applyAlignment="1">
      <alignment horizontal="right" vertical="center" indent="2"/>
    </xf>
    <xf numFmtId="0" fontId="2" fillId="5" borderId="1" xfId="0" applyFont="1" applyFill="1" applyBorder="1"/>
    <xf numFmtId="165" fontId="2" fillId="5" borderId="1" xfId="0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0"/>
  <sheetViews>
    <sheetView topLeftCell="A25" zoomScale="120" zoomScaleNormal="120" workbookViewId="0">
      <selection activeCell="B38" sqref="B38"/>
    </sheetView>
  </sheetViews>
  <sheetFormatPr baseColWidth="10" defaultRowHeight="15" x14ac:dyDescent="0.25"/>
  <cols>
    <col min="1" max="1" width="21.85546875" customWidth="1"/>
    <col min="2" max="4" width="15.5703125" bestFit="1" customWidth="1"/>
    <col min="5" max="5" width="17" customWidth="1"/>
    <col min="6" max="6" width="12.5703125" bestFit="1" customWidth="1"/>
    <col min="9" max="9" width="16" customWidth="1"/>
  </cols>
  <sheetData>
    <row r="2" spans="1:15" x14ac:dyDescent="0.25">
      <c r="A2" s="2" t="s">
        <v>16</v>
      </c>
      <c r="B2" s="2">
        <v>50</v>
      </c>
      <c r="C2" s="2" t="s">
        <v>17</v>
      </c>
      <c r="E2" s="30" t="s">
        <v>18</v>
      </c>
      <c r="F2" s="30">
        <v>70</v>
      </c>
      <c r="I2" s="46"/>
      <c r="J2" s="46"/>
      <c r="K2" s="46"/>
      <c r="L2" s="46"/>
      <c r="M2" s="47"/>
      <c r="N2" s="47"/>
      <c r="O2" s="47"/>
    </row>
    <row r="3" spans="1:15" x14ac:dyDescent="0.25">
      <c r="A3" s="2" t="s">
        <v>34</v>
      </c>
      <c r="B3" s="2">
        <v>30000</v>
      </c>
      <c r="C3" s="2"/>
      <c r="E3" s="30" t="s">
        <v>19</v>
      </c>
      <c r="F3" s="30">
        <v>10</v>
      </c>
      <c r="I3" s="48"/>
      <c r="J3" s="46"/>
      <c r="K3" s="46"/>
      <c r="L3" s="46"/>
      <c r="M3" s="47"/>
      <c r="N3" s="47"/>
      <c r="O3" s="47"/>
    </row>
    <row r="4" spans="1:15" x14ac:dyDescent="0.25">
      <c r="A4" s="2" t="s">
        <v>57</v>
      </c>
      <c r="B4" s="2">
        <v>25000</v>
      </c>
      <c r="C4" s="2" t="s">
        <v>17</v>
      </c>
      <c r="E4" s="30" t="s">
        <v>53</v>
      </c>
      <c r="F4" s="30">
        <v>30000</v>
      </c>
      <c r="I4" s="49"/>
      <c r="J4" s="47"/>
      <c r="K4" s="47"/>
      <c r="L4" s="47"/>
      <c r="M4" s="47"/>
      <c r="N4" s="47"/>
      <c r="O4" s="47"/>
    </row>
    <row r="5" spans="1:15" x14ac:dyDescent="0.25">
      <c r="A5" s="2" t="s">
        <v>58</v>
      </c>
      <c r="B5" s="2">
        <v>50000</v>
      </c>
      <c r="C5" s="2" t="s">
        <v>17</v>
      </c>
      <c r="E5" s="31" t="s">
        <v>54</v>
      </c>
      <c r="F5" s="31">
        <v>60</v>
      </c>
    </row>
    <row r="6" spans="1:15" x14ac:dyDescent="0.25">
      <c r="A6" s="2" t="s">
        <v>48</v>
      </c>
      <c r="B6" s="2">
        <v>150000</v>
      </c>
      <c r="C6" t="s">
        <v>49</v>
      </c>
      <c r="E6" s="30" t="s">
        <v>55</v>
      </c>
      <c r="F6" s="30">
        <v>33000</v>
      </c>
    </row>
    <row r="7" spans="1:15" x14ac:dyDescent="0.25">
      <c r="A7" s="2"/>
      <c r="B7" s="2"/>
      <c r="C7" s="2"/>
      <c r="E7" s="30" t="s">
        <v>1</v>
      </c>
      <c r="F7" s="35">
        <v>2</v>
      </c>
    </row>
    <row r="8" spans="1:15" x14ac:dyDescent="0.25">
      <c r="A8" s="2"/>
      <c r="B8" s="2"/>
      <c r="C8" s="2"/>
      <c r="E8" s="36" t="s">
        <v>20</v>
      </c>
      <c r="F8" s="36">
        <f>PRODUCT(F6,F5,0.5)</f>
        <v>990000</v>
      </c>
      <c r="H8" s="46"/>
      <c r="I8" s="46"/>
      <c r="J8" s="46"/>
    </row>
    <row r="9" spans="1:15" x14ac:dyDescent="0.25">
      <c r="E9" s="31" t="s">
        <v>56</v>
      </c>
      <c r="F9" s="31">
        <f>F8*(1-0.02)</f>
        <v>970200</v>
      </c>
    </row>
    <row r="10" spans="1:15" x14ac:dyDescent="0.25">
      <c r="E10" s="30" t="s">
        <v>59</v>
      </c>
      <c r="F10" s="35">
        <f>PRODUCT(B5,1.2)</f>
        <v>60000</v>
      </c>
      <c r="G10" s="2" t="s">
        <v>17</v>
      </c>
    </row>
    <row r="11" spans="1:15" x14ac:dyDescent="0.25">
      <c r="A11" s="2"/>
      <c r="B11" s="2"/>
      <c r="C11" s="2"/>
      <c r="E11" s="30" t="s">
        <v>60</v>
      </c>
      <c r="F11" s="30">
        <v>210000</v>
      </c>
      <c r="G11" t="s">
        <v>49</v>
      </c>
    </row>
    <row r="12" spans="1:15" x14ac:dyDescent="0.25">
      <c r="A12" s="2" t="s">
        <v>32</v>
      </c>
      <c r="B12" s="2">
        <v>0.04</v>
      </c>
      <c r="C12" s="2" t="s">
        <v>9</v>
      </c>
      <c r="E12" s="30"/>
      <c r="F12" s="30"/>
    </row>
    <row r="14" spans="1:15" x14ac:dyDescent="0.25">
      <c r="A14" s="21" t="s">
        <v>21</v>
      </c>
      <c r="B14" s="21"/>
    </row>
    <row r="16" spans="1:15" x14ac:dyDescent="0.25">
      <c r="A16" s="37"/>
      <c r="B16" s="44">
        <v>1</v>
      </c>
      <c r="C16" s="44">
        <v>2</v>
      </c>
      <c r="D16" s="44">
        <v>3</v>
      </c>
      <c r="E16" s="44">
        <v>4</v>
      </c>
    </row>
    <row r="17" spans="1:13" x14ac:dyDescent="0.25">
      <c r="A17" s="37" t="s">
        <v>22</v>
      </c>
      <c r="B17" s="37"/>
      <c r="C17" s="37">
        <f>F9</f>
        <v>970200</v>
      </c>
      <c r="D17" s="37">
        <f>F9</f>
        <v>970200</v>
      </c>
      <c r="E17" s="37"/>
    </row>
    <row r="18" spans="1:13" x14ac:dyDescent="0.25">
      <c r="A18" s="37" t="s">
        <v>23</v>
      </c>
      <c r="B18" s="37"/>
      <c r="C18" s="37"/>
      <c r="D18" s="37">
        <f>F9</f>
        <v>970200</v>
      </c>
      <c r="E18" s="37">
        <f>F9</f>
        <v>970200</v>
      </c>
    </row>
    <row r="19" spans="1:13" x14ac:dyDescent="0.25">
      <c r="A19" s="37" t="s">
        <v>24</v>
      </c>
      <c r="B19" s="37"/>
      <c r="C19" s="37"/>
      <c r="D19" s="37"/>
      <c r="E19" s="37">
        <f>F9</f>
        <v>970200</v>
      </c>
    </row>
    <row r="20" spans="1:13" x14ac:dyDescent="0.25">
      <c r="A20" s="37" t="s">
        <v>25</v>
      </c>
      <c r="B20" s="37">
        <f>F3*B3</f>
        <v>300000</v>
      </c>
      <c r="C20" s="37">
        <f>PRODUCT(F3,B3)</f>
        <v>300000</v>
      </c>
      <c r="D20" s="37">
        <f>PRODUCT(F3,B3)</f>
        <v>300000</v>
      </c>
      <c r="E20" s="37">
        <f>$D$20</f>
        <v>300000</v>
      </c>
    </row>
    <row r="21" spans="1:13" x14ac:dyDescent="0.25">
      <c r="A21" s="37" t="s">
        <v>61</v>
      </c>
      <c r="B21" s="37">
        <f>PRODUCT(-B4,F2)</f>
        <v>-1750000</v>
      </c>
      <c r="C21" s="37">
        <f>PRODUCT(-B4,F2)</f>
        <v>-1750000</v>
      </c>
      <c r="D21" s="37">
        <f>PRODUCT(-B4,F2)</f>
        <v>-1750000</v>
      </c>
      <c r="E21" s="50">
        <f>$B$21</f>
        <v>-1750000</v>
      </c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37" t="s">
        <v>50</v>
      </c>
      <c r="B22" s="37"/>
      <c r="C22" s="37">
        <f>-F11</f>
        <v>-210000</v>
      </c>
      <c r="D22" s="37">
        <v>-210000</v>
      </c>
      <c r="E22" s="37">
        <v>-210000</v>
      </c>
    </row>
    <row r="23" spans="1:13" x14ac:dyDescent="0.25">
      <c r="A23" s="37" t="s">
        <v>62</v>
      </c>
      <c r="B23" s="37">
        <f>-F10</f>
        <v>-60000</v>
      </c>
      <c r="C23" s="37">
        <v>-60000</v>
      </c>
      <c r="D23" s="37">
        <v>-60000</v>
      </c>
      <c r="E23" s="37">
        <v>-60000</v>
      </c>
    </row>
    <row r="24" spans="1:13" x14ac:dyDescent="0.25">
      <c r="A24" s="38" t="s">
        <v>26</v>
      </c>
      <c r="B24" s="38">
        <f>SUM(B17:B23)</f>
        <v>-1510000</v>
      </c>
      <c r="C24" s="38">
        <f>SUM(C17:C23)</f>
        <v>-749800</v>
      </c>
      <c r="D24" s="38">
        <f>SUM(D17:D23)</f>
        <v>220400</v>
      </c>
      <c r="E24" s="38">
        <f>SUM(E18:E23)</f>
        <v>220400</v>
      </c>
    </row>
    <row r="25" spans="1:13" x14ac:dyDescent="0.25">
      <c r="A25" s="37"/>
      <c r="B25" s="37"/>
      <c r="C25" s="37"/>
      <c r="D25" s="37"/>
      <c r="E25" s="37"/>
    </row>
    <row r="26" spans="1:13" x14ac:dyDescent="0.25">
      <c r="A26" s="39" t="s">
        <v>33</v>
      </c>
      <c r="B26" s="39"/>
      <c r="C26" s="37"/>
      <c r="D26" s="37"/>
      <c r="E26" s="37"/>
    </row>
    <row r="27" spans="1:13" x14ac:dyDescent="0.25">
      <c r="A27" s="37" t="s">
        <v>27</v>
      </c>
      <c r="B27" s="37">
        <f>PRODUCT(B2,B3)</f>
        <v>1500000</v>
      </c>
      <c r="C27" s="37">
        <f>PRODUCT(B2,B3)</f>
        <v>1500000</v>
      </c>
      <c r="D27" s="37">
        <f>PRODUCT(B2,B3)</f>
        <v>1500000</v>
      </c>
      <c r="E27" s="37">
        <v>1500000</v>
      </c>
    </row>
    <row r="28" spans="1:13" x14ac:dyDescent="0.25">
      <c r="A28" s="37" t="s">
        <v>64</v>
      </c>
      <c r="B28" s="37">
        <f>PRODUCT(-B4,B2)</f>
        <v>-1250000</v>
      </c>
      <c r="C28" s="37">
        <v>-1250000</v>
      </c>
      <c r="D28" s="37">
        <v>-1250000</v>
      </c>
      <c r="E28" s="37">
        <v>-1250000</v>
      </c>
    </row>
    <row r="29" spans="1:13" x14ac:dyDescent="0.25">
      <c r="A29" s="37" t="s">
        <v>50</v>
      </c>
      <c r="B29" s="37"/>
      <c r="C29" s="37">
        <f>-B6</f>
        <v>-150000</v>
      </c>
      <c r="D29" s="37">
        <v>-150000</v>
      </c>
      <c r="E29" s="37">
        <v>-150000</v>
      </c>
    </row>
    <row r="30" spans="1:13" x14ac:dyDescent="0.25">
      <c r="A30" s="37" t="s">
        <v>63</v>
      </c>
      <c r="B30" s="37">
        <f>-B5</f>
        <v>-50000</v>
      </c>
      <c r="C30" s="37">
        <v>-50000</v>
      </c>
      <c r="D30" s="37">
        <v>-50000</v>
      </c>
      <c r="E30" s="37">
        <v>-50000</v>
      </c>
    </row>
    <row r="31" spans="1:13" x14ac:dyDescent="0.25">
      <c r="A31" s="38" t="s">
        <v>28</v>
      </c>
      <c r="B31" s="38">
        <f>SUM(B27:B30)</f>
        <v>200000</v>
      </c>
      <c r="C31" s="38">
        <f>SUM(C27:C30)</f>
        <v>50000</v>
      </c>
      <c r="D31" s="38">
        <f>SUM(D27:D30)</f>
        <v>50000</v>
      </c>
      <c r="E31" s="38">
        <f>SUM(E27:E30)</f>
        <v>50000</v>
      </c>
    </row>
    <row r="32" spans="1:13" x14ac:dyDescent="0.25">
      <c r="A32" s="37"/>
      <c r="B32" s="37"/>
      <c r="C32" s="37"/>
      <c r="D32" s="37"/>
      <c r="E32" s="37"/>
    </row>
    <row r="33" spans="1:6" x14ac:dyDescent="0.25">
      <c r="A33" s="40" t="s">
        <v>29</v>
      </c>
      <c r="B33" s="40">
        <f>SUM(B24,-B31)</f>
        <v>-1710000</v>
      </c>
      <c r="C33" s="40">
        <f>SUM(C24,-C31)</f>
        <v>-799800</v>
      </c>
      <c r="D33" s="41">
        <f>SUM(D24,-D31)</f>
        <v>170400</v>
      </c>
      <c r="E33" s="41">
        <f>SUM(E24,-E31)</f>
        <v>170400</v>
      </c>
      <c r="F33" t="s">
        <v>75</v>
      </c>
    </row>
    <row r="34" spans="1:6" x14ac:dyDescent="0.25">
      <c r="A34" s="39" t="s">
        <v>30</v>
      </c>
      <c r="B34" s="42">
        <f>+B33</f>
        <v>-1710000</v>
      </c>
      <c r="C34" s="43">
        <f>+B34+C33</f>
        <v>-2509800</v>
      </c>
      <c r="D34" s="37" t="s">
        <v>76</v>
      </c>
      <c r="E34" s="37"/>
      <c r="F34" t="s">
        <v>51</v>
      </c>
    </row>
    <row r="35" spans="1:6" x14ac:dyDescent="0.25">
      <c r="A35" s="37"/>
      <c r="B35" s="37"/>
      <c r="C35" s="37"/>
      <c r="D35" s="37"/>
      <c r="E35" s="37"/>
    </row>
    <row r="36" spans="1:6" x14ac:dyDescent="0.25">
      <c r="A36" s="37" t="s">
        <v>35</v>
      </c>
      <c r="B36" s="37"/>
      <c r="C36" s="37">
        <f>170400/0.04</f>
        <v>4260000</v>
      </c>
      <c r="D36" s="37"/>
      <c r="E36" s="37"/>
    </row>
    <row r="37" spans="1:6" x14ac:dyDescent="0.25">
      <c r="A37" s="37" t="s">
        <v>52</v>
      </c>
      <c r="B37" s="37">
        <f>SUM(B33)</f>
        <v>-1710000</v>
      </c>
      <c r="C37" s="37">
        <f>SUM(C33,C36)</f>
        <v>3460200</v>
      </c>
      <c r="D37" s="37"/>
      <c r="E37" s="39"/>
    </row>
    <row r="38" spans="1:6" x14ac:dyDescent="0.25">
      <c r="A38" s="37" t="s">
        <v>31</v>
      </c>
      <c r="B38" s="45">
        <f>NPV(B12,B37:C37)+0</f>
        <v>1554918.6390532544</v>
      </c>
      <c r="C38" s="37"/>
      <c r="D38" s="37"/>
      <c r="E38" s="37"/>
    </row>
    <row r="39" spans="1:6" x14ac:dyDescent="0.25">
      <c r="A39" s="37"/>
      <c r="B39" s="37"/>
      <c r="C39" s="37"/>
      <c r="D39" s="37"/>
      <c r="E39" s="37"/>
    </row>
    <row r="40" spans="1:6" x14ac:dyDescent="0.25">
      <c r="A40" s="37" t="s">
        <v>65</v>
      </c>
      <c r="B40">
        <f>0-1710000/1.04+3460200/1.0816</f>
        <v>1554918.6390532546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A4" zoomScale="110" zoomScaleNormal="110" workbookViewId="0">
      <selection activeCell="B14" sqref="B14"/>
    </sheetView>
  </sheetViews>
  <sheetFormatPr baseColWidth="10" defaultRowHeight="15" x14ac:dyDescent="0.25"/>
  <cols>
    <col min="1" max="1" width="26.85546875" customWidth="1"/>
    <col min="2" max="2" width="16.28515625" customWidth="1"/>
    <col min="3" max="3" width="16.5703125" bestFit="1" customWidth="1"/>
    <col min="4" max="7" width="13.28515625" bestFit="1" customWidth="1"/>
  </cols>
  <sheetData>
    <row r="1" spans="1:7" x14ac:dyDescent="0.25">
      <c r="A1" t="s">
        <v>0</v>
      </c>
      <c r="B1">
        <v>5</v>
      </c>
      <c r="C1" t="s">
        <v>10</v>
      </c>
      <c r="E1" s="1"/>
    </row>
    <row r="2" spans="1:7" x14ac:dyDescent="0.25">
      <c r="A2" t="s">
        <v>66</v>
      </c>
      <c r="B2">
        <v>8000</v>
      </c>
    </row>
    <row r="3" spans="1:7" x14ac:dyDescent="0.25">
      <c r="A3" t="s">
        <v>67</v>
      </c>
      <c r="B3">
        <v>850</v>
      </c>
    </row>
    <row r="4" spans="1:7" x14ac:dyDescent="0.25">
      <c r="A4" t="s">
        <v>68</v>
      </c>
      <c r="B4">
        <v>450</v>
      </c>
    </row>
    <row r="5" spans="1:7" x14ac:dyDescent="0.25">
      <c r="A5" s="22" t="s">
        <v>69</v>
      </c>
      <c r="B5" s="24">
        <v>520000</v>
      </c>
      <c r="C5" s="23"/>
      <c r="D5" s="3"/>
      <c r="E5" s="3"/>
      <c r="F5" s="3"/>
      <c r="G5" s="1"/>
    </row>
    <row r="6" spans="1:7" x14ac:dyDescent="0.25">
      <c r="A6" s="22" t="s">
        <v>37</v>
      </c>
      <c r="B6" s="24">
        <v>2000000</v>
      </c>
      <c r="C6" s="3"/>
      <c r="D6" s="3"/>
      <c r="E6" s="3"/>
      <c r="F6" s="3"/>
      <c r="G6" s="1"/>
    </row>
    <row r="7" spans="1:7" x14ac:dyDescent="0.25">
      <c r="A7" s="22" t="s">
        <v>11</v>
      </c>
      <c r="B7" s="24">
        <v>10</v>
      </c>
      <c r="C7" s="3"/>
      <c r="D7" s="3"/>
      <c r="E7" s="3"/>
      <c r="F7" s="3"/>
      <c r="G7" s="1"/>
    </row>
    <row r="8" spans="1:7" x14ac:dyDescent="0.25">
      <c r="A8" s="22" t="s">
        <v>12</v>
      </c>
      <c r="B8" s="24" t="s">
        <v>71</v>
      </c>
      <c r="C8" s="3"/>
      <c r="D8" s="3"/>
      <c r="E8" s="3"/>
      <c r="F8" s="3"/>
      <c r="G8" s="1"/>
    </row>
    <row r="9" spans="1:7" x14ac:dyDescent="0.25">
      <c r="A9" s="22" t="s">
        <v>38</v>
      </c>
      <c r="B9" s="24">
        <v>200000</v>
      </c>
      <c r="C9" s="3"/>
      <c r="D9" s="3"/>
      <c r="E9" s="3"/>
      <c r="F9" s="3"/>
      <c r="G9" s="1"/>
    </row>
    <row r="10" spans="1:7" x14ac:dyDescent="0.25">
      <c r="A10" s="22" t="s">
        <v>39</v>
      </c>
      <c r="B10" s="1" t="s">
        <v>70</v>
      </c>
      <c r="C10" s="9">
        <f>PRODUCT(D16,0.1)</f>
        <v>680000</v>
      </c>
      <c r="D10" s="2"/>
      <c r="E10" s="2"/>
      <c r="F10" s="2"/>
      <c r="G10" s="4"/>
    </row>
    <row r="11" spans="1:7" x14ac:dyDescent="0.25">
      <c r="A11" s="22" t="s">
        <v>40</v>
      </c>
      <c r="B11" s="32">
        <v>0.9</v>
      </c>
    </row>
    <row r="12" spans="1:7" x14ac:dyDescent="0.25">
      <c r="A12" s="22" t="s">
        <v>72</v>
      </c>
      <c r="B12" s="51">
        <v>800000</v>
      </c>
      <c r="C12">
        <v>400000</v>
      </c>
    </row>
    <row r="13" spans="1:7" ht="15.75" x14ac:dyDescent="0.25">
      <c r="A13" s="22" t="s">
        <v>41</v>
      </c>
      <c r="B13" s="33">
        <v>0.3</v>
      </c>
    </row>
    <row r="14" spans="1:7" ht="15.75" x14ac:dyDescent="0.25">
      <c r="A14" s="22" t="s">
        <v>73</v>
      </c>
      <c r="B14" s="52">
        <v>0.15</v>
      </c>
    </row>
    <row r="15" spans="1:7" x14ac:dyDescent="0.25">
      <c r="A15" s="5" t="s">
        <v>2</v>
      </c>
      <c r="B15" s="6">
        <v>0</v>
      </c>
      <c r="C15" s="6">
        <v>1</v>
      </c>
      <c r="D15" s="6">
        <v>2</v>
      </c>
      <c r="E15" s="6">
        <v>3</v>
      </c>
      <c r="F15" s="6">
        <v>4</v>
      </c>
      <c r="G15" s="6">
        <v>5</v>
      </c>
    </row>
    <row r="16" spans="1:7" x14ac:dyDescent="0.25">
      <c r="A16" s="7" t="s">
        <v>3</v>
      </c>
      <c r="B16" s="8"/>
      <c r="C16" s="8">
        <f>PRODUCT(B2,B3)</f>
        <v>6800000</v>
      </c>
      <c r="D16" s="8">
        <v>6800000</v>
      </c>
      <c r="E16" s="8">
        <v>6800000</v>
      </c>
      <c r="F16" s="8">
        <v>6800000</v>
      </c>
      <c r="G16" s="8">
        <v>6800000</v>
      </c>
    </row>
    <row r="17" spans="1:7" x14ac:dyDescent="0.25">
      <c r="A17" s="7" t="s">
        <v>36</v>
      </c>
      <c r="B17" s="8"/>
      <c r="C17" s="8">
        <f>PRODUCT(-B2,B4)</f>
        <v>-3600000</v>
      </c>
      <c r="D17" s="8">
        <v>-3600000</v>
      </c>
      <c r="E17" s="8">
        <v>-3600000</v>
      </c>
      <c r="F17" s="8">
        <v>-3600000</v>
      </c>
      <c r="G17" s="8">
        <v>-3600000</v>
      </c>
    </row>
    <row r="18" spans="1:7" x14ac:dyDescent="0.25">
      <c r="A18" s="7" t="s">
        <v>13</v>
      </c>
      <c r="B18" s="8"/>
      <c r="C18" s="8">
        <f>-B6/B7</f>
        <v>-200000</v>
      </c>
      <c r="D18" s="8">
        <v>-200000</v>
      </c>
      <c r="E18" s="8">
        <v>-200000</v>
      </c>
      <c r="F18" s="8">
        <v>-200000</v>
      </c>
      <c r="G18" s="8">
        <v>-200000</v>
      </c>
    </row>
    <row r="19" spans="1:7" x14ac:dyDescent="0.25">
      <c r="A19" s="7" t="s">
        <v>74</v>
      </c>
      <c r="C19" s="8">
        <f>-B5</f>
        <v>-520000</v>
      </c>
      <c r="D19" s="8">
        <v>-520000</v>
      </c>
      <c r="E19" s="8">
        <v>-520000</v>
      </c>
      <c r="F19" s="8">
        <v>-520000</v>
      </c>
      <c r="G19" s="8">
        <v>-520000</v>
      </c>
    </row>
    <row r="20" spans="1:7" x14ac:dyDescent="0.25">
      <c r="A20" s="25" t="s">
        <v>5</v>
      </c>
      <c r="B20" s="26"/>
      <c r="C20" s="26">
        <f>SUM(C16:C19)</f>
        <v>2480000</v>
      </c>
      <c r="D20" s="26">
        <f>SUM(D16:D19)</f>
        <v>2480000</v>
      </c>
      <c r="E20" s="26">
        <f>SUM(E16:E19)</f>
        <v>2480000</v>
      </c>
      <c r="F20" s="26">
        <f>SUM(F16:F19)</f>
        <v>2480000</v>
      </c>
      <c r="G20" s="26">
        <f>SUM(G16:G19)</f>
        <v>2480000</v>
      </c>
    </row>
    <row r="21" spans="1:7" x14ac:dyDescent="0.25">
      <c r="A21" s="7" t="s">
        <v>14</v>
      </c>
      <c r="B21" s="8"/>
      <c r="C21" s="8">
        <f>PRODUCT(-C20,B13)</f>
        <v>-744000</v>
      </c>
      <c r="D21" s="8">
        <v>-744000</v>
      </c>
      <c r="E21" s="8">
        <v>-744000</v>
      </c>
      <c r="F21" s="8">
        <v>-744000</v>
      </c>
      <c r="G21" s="8">
        <v>-744000</v>
      </c>
    </row>
    <row r="22" spans="1:7" x14ac:dyDescent="0.25">
      <c r="A22" s="7" t="s">
        <v>4</v>
      </c>
      <c r="B22" s="8"/>
      <c r="C22" s="8">
        <f>B6/B7</f>
        <v>200000</v>
      </c>
      <c r="D22" s="8">
        <v>200000</v>
      </c>
      <c r="E22" s="8">
        <v>200000</v>
      </c>
      <c r="F22" s="8">
        <v>200000</v>
      </c>
      <c r="G22" s="8">
        <v>200000</v>
      </c>
    </row>
    <row r="23" spans="1:7" x14ac:dyDescent="0.25">
      <c r="A23" s="53" t="s">
        <v>47</v>
      </c>
      <c r="B23" s="54"/>
      <c r="C23" s="54">
        <f>SUM(C20:C22)</f>
        <v>1936000</v>
      </c>
      <c r="D23" s="54">
        <f>SUM(D20:D22)</f>
        <v>1936000</v>
      </c>
      <c r="E23" s="54">
        <f>SUM(E20:E22)</f>
        <v>1936000</v>
      </c>
      <c r="F23" s="54">
        <f>SUM(F20:F22)</f>
        <v>1936000</v>
      </c>
      <c r="G23" s="54">
        <f>SUM(G20:G22)</f>
        <v>1936000</v>
      </c>
    </row>
    <row r="24" spans="1:7" x14ac:dyDescent="0.25">
      <c r="A24" s="7" t="s">
        <v>72</v>
      </c>
      <c r="B24" s="8">
        <f>-B12</f>
        <v>-800000</v>
      </c>
      <c r="C24" s="8"/>
      <c r="D24" s="8">
        <v>-400000</v>
      </c>
      <c r="E24" s="8"/>
      <c r="F24" s="8"/>
      <c r="G24" s="8"/>
    </row>
    <row r="25" spans="1:7" x14ac:dyDescent="0.25">
      <c r="A25" s="7" t="s">
        <v>46</v>
      </c>
      <c r="B25" s="8">
        <f>PRODUCT(-B24,B13)</f>
        <v>240000</v>
      </c>
      <c r="C25" s="8"/>
      <c r="D25" s="8">
        <f>PRODUCT(-D24,0.3)</f>
        <v>120000</v>
      </c>
      <c r="E25" s="8"/>
      <c r="F25" s="8"/>
      <c r="G25" s="8"/>
    </row>
    <row r="26" spans="1:7" x14ac:dyDescent="0.25">
      <c r="A26" s="7" t="s">
        <v>42</v>
      </c>
      <c r="B26" s="8">
        <f>-B6</f>
        <v>-2000000</v>
      </c>
      <c r="C26" s="8"/>
      <c r="D26" s="8"/>
      <c r="E26" s="8"/>
      <c r="F26" s="8"/>
      <c r="G26" s="8"/>
    </row>
    <row r="27" spans="1:7" x14ac:dyDescent="0.25">
      <c r="A27" s="7" t="s">
        <v>43</v>
      </c>
      <c r="B27" s="8"/>
      <c r="C27" s="8"/>
      <c r="D27" s="8"/>
      <c r="E27" s="8"/>
      <c r="F27" s="8"/>
      <c r="G27" s="27">
        <f>PRODUCT(-B26,0.65)</f>
        <v>1300000</v>
      </c>
    </row>
    <row r="28" spans="1:7" x14ac:dyDescent="0.25">
      <c r="A28" s="7" t="s">
        <v>15</v>
      </c>
      <c r="B28" s="8"/>
      <c r="C28" s="8"/>
      <c r="D28" s="8"/>
      <c r="E28" s="8"/>
      <c r="F28" s="8"/>
      <c r="G28" s="10">
        <f>-(1300000-1000000)*0.3</f>
        <v>-90000</v>
      </c>
    </row>
    <row r="29" spans="1:7" x14ac:dyDescent="0.25">
      <c r="A29" s="7" t="s">
        <v>44</v>
      </c>
      <c r="B29" s="8">
        <f>-B9</f>
        <v>-200000</v>
      </c>
      <c r="C29" s="8">
        <f>-(C10+B29)</f>
        <v>-480000</v>
      </c>
      <c r="D29" s="8">
        <v>0</v>
      </c>
      <c r="E29" s="8">
        <f>SUM(E26:E28)</f>
        <v>0</v>
      </c>
      <c r="F29" s="8">
        <v>0</v>
      </c>
      <c r="G29" s="10">
        <v>0</v>
      </c>
    </row>
    <row r="30" spans="1:7" x14ac:dyDescent="0.25">
      <c r="A30" s="7" t="s">
        <v>45</v>
      </c>
      <c r="B30" s="8"/>
      <c r="C30" s="8"/>
      <c r="D30" s="8"/>
      <c r="E30" s="8"/>
      <c r="F30" s="8"/>
      <c r="G30" s="10">
        <f>PRODUCT(C10,0.9)</f>
        <v>612000</v>
      </c>
    </row>
    <row r="31" spans="1:7" x14ac:dyDescent="0.25">
      <c r="A31" s="7" t="s">
        <v>46</v>
      </c>
      <c r="B31" s="8"/>
      <c r="C31" s="8"/>
      <c r="D31" s="8"/>
      <c r="E31" s="8"/>
      <c r="F31" s="8"/>
      <c r="G31" s="10">
        <f>(680000-612000)*0.3</f>
        <v>20400</v>
      </c>
    </row>
    <row r="32" spans="1:7" x14ac:dyDescent="0.25">
      <c r="A32" s="11" t="s">
        <v>6</v>
      </c>
      <c r="B32" s="12">
        <f>SUM(B24:B31)</f>
        <v>-2760000</v>
      </c>
      <c r="C32" s="12">
        <f>SUM(C23:C31)</f>
        <v>1456000</v>
      </c>
      <c r="D32" s="12">
        <f>SUM(D23:D31)</f>
        <v>1656000</v>
      </c>
      <c r="E32" s="12">
        <v>1936000</v>
      </c>
      <c r="F32" s="12">
        <v>1936000</v>
      </c>
      <c r="G32" s="12">
        <f>SUM(G23:G31)</f>
        <v>3778400</v>
      </c>
    </row>
    <row r="33" spans="1:7" x14ac:dyDescent="0.25">
      <c r="A33" s="13" t="s">
        <v>7</v>
      </c>
      <c r="B33" s="14">
        <f>NPV(0.15,C32:G32)+B32</f>
        <v>4016659.1556727178</v>
      </c>
      <c r="C33" s="15"/>
      <c r="D33" s="16"/>
      <c r="E33" s="17"/>
      <c r="F33" s="17"/>
      <c r="G33" s="17"/>
    </row>
    <row r="34" spans="1:7" x14ac:dyDescent="0.25">
      <c r="A34" s="18" t="s">
        <v>8</v>
      </c>
      <c r="B34" s="19">
        <f>IRR(B32:G32)</f>
        <v>0.58232351685939077</v>
      </c>
      <c r="C34" s="15"/>
      <c r="D34" s="28"/>
      <c r="E34" s="20"/>
      <c r="F34" s="17"/>
      <c r="G34" s="17"/>
    </row>
    <row r="35" spans="1:7" x14ac:dyDescent="0.25">
      <c r="D35" s="29"/>
    </row>
    <row r="39" spans="1:7" x14ac:dyDescent="0.25">
      <c r="B39" s="2"/>
    </row>
    <row r="43" spans="1:7" x14ac:dyDescent="0.25">
      <c r="B43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EJERCICIO 1 final 1. </vt:lpstr>
      <vt:lpstr>flujos julio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2020-07-27T20:26:26Z</dcterms:created>
  <dcterms:modified xsi:type="dcterms:W3CDTF">2022-02-16T00:56:59Z</dcterms:modified>
</cp:coreProperties>
</file>